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8735" windowHeight="11700" activeTab="2"/>
  </bookViews>
  <sheets>
    <sheet name="Instructions" sheetId="13" r:id="rId1"/>
    <sheet name="Heart" sheetId="5" r:id="rId2"/>
    <sheet name="Liver" sheetId="8" r:id="rId3"/>
    <sheet name="Heart plot chart" sheetId="10" r:id="rId4"/>
    <sheet name="Liver plot chart" sheetId="11" r:id="rId5"/>
    <sheet name="Calculations" sheetId="6" state="hidden" r:id="rId6"/>
  </sheets>
  <definedNames>
    <definedName name="_xlnm.Print_Area" localSheetId="1">Heart!$A$1:$L$30</definedName>
    <definedName name="_xlnm.Print_Area" localSheetId="0">Instructions!$A$1:$Q$13</definedName>
    <definedName name="_xlnm.Print_Area" localSheetId="2">Liver!$A$1:$L$29</definedName>
    <definedName name="File_name">MID(CELL("filename"),SEARCH("[",CELL("filename"))+1, SEARCH("]",CELL("filename"))-SEARCH("[",CELL("filename"))-1)</definedName>
    <definedName name="ROI_Heart1">OFFSET(Heart!$B$1,3,1,Heart!$Q$1,1)</definedName>
    <definedName name="ROI_Heart2">OFFSET(Heart!$B$1,3,1,Heart!$Q$2,1)</definedName>
    <definedName name="ROI_Liver1">OFFSET(Liver!$A$1,3,2,Liver!$Q$1,1)</definedName>
    <definedName name="ROI_Liver2">OFFSET(Liver!$A$1,3,2,Liver!$Q$2,1)</definedName>
    <definedName name="TE_Heart1">OFFSET(Heart!$B$1,3,0,Heart!$Q$1,1)</definedName>
    <definedName name="TE_Heart2">OFFSET(Heart!$B$1,3,0,Heart!$Q$2,1)</definedName>
    <definedName name="TE_Liver1">OFFSET(Liver!$A$1,3,1,Liver!$Q$1,1)</definedName>
    <definedName name="TE_Liver2">OFFSET(Liver!$A$1,3,1,Liver!$Q$2,1)</definedName>
  </definedNames>
  <calcPr calcId="152511"/>
</workbook>
</file>

<file path=xl/calcChain.xml><?xml version="1.0" encoding="utf-8"?>
<calcChain xmlns="http://schemas.openxmlformats.org/spreadsheetml/2006/main">
  <c r="H14" i="6" l="1"/>
  <c r="H13" i="6"/>
  <c r="H12" i="6"/>
  <c r="H11" i="6"/>
  <c r="H10" i="6"/>
  <c r="H9" i="6"/>
  <c r="H8" i="6"/>
  <c r="H7" i="6"/>
  <c r="H6" i="6"/>
  <c r="H5" i="6"/>
  <c r="H4" i="6"/>
  <c r="H3" i="6"/>
  <c r="C14" i="6"/>
  <c r="C13" i="6"/>
  <c r="C12" i="6"/>
  <c r="C11" i="6"/>
  <c r="C10" i="6"/>
  <c r="C9" i="6"/>
  <c r="C8" i="6"/>
  <c r="C7" i="6"/>
  <c r="C6" i="6"/>
  <c r="C5" i="6"/>
  <c r="C4" i="6"/>
  <c r="C3" i="6"/>
  <c r="G14" i="6"/>
  <c r="G13" i="6"/>
  <c r="G12" i="6"/>
  <c r="G11" i="6"/>
  <c r="G10" i="6"/>
  <c r="G9" i="6"/>
  <c r="G8" i="6"/>
  <c r="G7" i="6"/>
  <c r="G6" i="6"/>
  <c r="G5" i="6"/>
  <c r="G4" i="6"/>
  <c r="G3" i="6"/>
  <c r="B14" i="6"/>
  <c r="B13" i="6"/>
  <c r="B12" i="6"/>
  <c r="B11" i="6"/>
  <c r="B10" i="6"/>
  <c r="B9" i="6"/>
  <c r="B8" i="6"/>
  <c r="B7" i="6"/>
  <c r="B6" i="6"/>
  <c r="B5" i="6"/>
  <c r="B4" i="6"/>
  <c r="B3" i="6"/>
  <c r="D24" i="6"/>
  <c r="F29" i="5" l="1"/>
  <c r="J7" i="6"/>
  <c r="J6" i="6"/>
  <c r="E7" i="6"/>
  <c r="E6" i="6"/>
  <c r="A14" i="6"/>
  <c r="A4" i="6"/>
  <c r="A5" i="6"/>
  <c r="A6" i="6"/>
  <c r="A7" i="6"/>
  <c r="A8" i="6"/>
  <c r="A9" i="6"/>
  <c r="A10" i="6"/>
  <c r="A11" i="6"/>
  <c r="A12" i="6"/>
  <c r="A13" i="6"/>
  <c r="A3" i="6"/>
  <c r="F28" i="8"/>
  <c r="Q1" i="8"/>
  <c r="F27" i="8" s="1"/>
  <c r="Q1" i="5"/>
  <c r="F28" i="5" s="1"/>
  <c r="H1" i="6"/>
  <c r="E4" i="6"/>
  <c r="J8" i="6"/>
  <c r="N3" i="8" l="1"/>
  <c r="F29" i="8" s="1"/>
  <c r="C17" i="5"/>
  <c r="J4" i="6"/>
  <c r="E8" i="6"/>
  <c r="C17" i="8" l="1"/>
  <c r="N3" i="5"/>
  <c r="F30" i="5" s="1"/>
  <c r="C19" i="5"/>
  <c r="C18" i="5"/>
  <c r="C18" i="8" l="1"/>
  <c r="C19" i="8"/>
</calcChain>
</file>

<file path=xl/sharedStrings.xml><?xml version="1.0" encoding="utf-8"?>
<sst xmlns="http://schemas.openxmlformats.org/spreadsheetml/2006/main" count="138" uniqueCount="68">
  <si>
    <t>TE</t>
  </si>
  <si>
    <t>ROI</t>
  </si>
  <si>
    <t>T2*</t>
  </si>
  <si>
    <t>LIVER</t>
  </si>
  <si>
    <t>LIC</t>
  </si>
  <si>
    <t>R2*</t>
  </si>
  <si>
    <t>ms</t>
  </si>
  <si>
    <t>Hz</t>
  </si>
  <si>
    <t>mg/g</t>
  </si>
  <si>
    <t>Normal</t>
  </si>
  <si>
    <t>Moderate</t>
  </si>
  <si>
    <t>15-20</t>
  </si>
  <si>
    <t>10-15</t>
  </si>
  <si>
    <t>Severe</t>
  </si>
  <si>
    <t>&lt;10</t>
  </si>
  <si>
    <t>Light</t>
  </si>
  <si>
    <t>&lt;2</t>
  </si>
  <si>
    <t>7-15</t>
  </si>
  <si>
    <t>&gt;15</t>
  </si>
  <si>
    <t>&gt;20</t>
  </si>
  <si>
    <t>&lt;50</t>
  </si>
  <si>
    <t>50-66.5</t>
  </si>
  <si>
    <t>66.6-100</t>
  </si>
  <si>
    <t>&gt;100</t>
  </si>
  <si>
    <t>2-7</t>
  </si>
  <si>
    <t>Slope</t>
  </si>
  <si>
    <t>AreaX</t>
  </si>
  <si>
    <t>AreaY</t>
  </si>
  <si>
    <t>Heart</t>
  </si>
  <si>
    <t>Liver</t>
  </si>
  <si>
    <t>Number of data points for calculations</t>
  </si>
  <si>
    <t>RSQ</t>
  </si>
  <si>
    <t>R-SQ</t>
  </si>
  <si>
    <t>Number of data sets</t>
  </si>
  <si>
    <t>Data set</t>
  </si>
  <si>
    <t>←This number cannot be higher than the number of data sets</t>
  </si>
  <si>
    <t>Number of data sets:</t>
  </si>
  <si>
    <t>Number of data sets included in analysis:</t>
  </si>
  <si>
    <t>R-squared value:</t>
  </si>
  <si>
    <t>Regression Summary</t>
  </si>
  <si>
    <t>Juliano Lara Fernandes</t>
  </si>
  <si>
    <t>MIC</t>
  </si>
  <si>
    <t>1.16-1.65</t>
  </si>
  <si>
    <t>1.65-2.71</t>
  </si>
  <si>
    <t>&gt;2.71</t>
  </si>
  <si>
    <t>Instructions</t>
  </si>
  <si>
    <t>2. Type the data sets from the MRI to the heart or liver spread-sheet in the blue box. Please note that the spreadsheet cannot include more than 12 data sets</t>
  </si>
  <si>
    <t>3. Decide on the the number of data sets to include in the analysis (cell Q2). The number cannot be higher than the number of data sets (shown in cell Q1)</t>
  </si>
  <si>
    <t>4. The T2*, R2* and MIC/LIC are automatically calculated from the data sets included in the analyses</t>
  </si>
  <si>
    <t>5. Hit the print button if you would like to print a report</t>
  </si>
  <si>
    <t>1. Perform MR scan and determine the ROI</t>
  </si>
  <si>
    <t>Contributors and contacts</t>
  </si>
  <si>
    <t>6. The heart or the liver chart can be viewed full screen and printed full screen from the heart and liver plot charts</t>
  </si>
  <si>
    <t>MIC calculation according to: Carpenter JP, et al. Circulation. 2011;123:1519-28</t>
  </si>
  <si>
    <t>Version</t>
  </si>
  <si>
    <t>LIC calculation according to: Garbowski MW et al. JCMR 2014;16:40-51.</t>
  </si>
  <si>
    <t>&gt;15.4</t>
  </si>
  <si>
    <t>4.5 - 15.4</t>
  </si>
  <si>
    <t>2.1-4.5</t>
  </si>
  <si>
    <t>&lt;2.1</t>
  </si>
  <si>
    <t>&lt;65</t>
  </si>
  <si>
    <t>65-224</t>
  </si>
  <si>
    <t>224-475</t>
  </si>
  <si>
    <t>&gt;475</t>
  </si>
  <si>
    <t>&lt;1.16</t>
  </si>
  <si>
    <t>jlaraf@terra.com.br</t>
  </si>
  <si>
    <t>Jose Michel Kalaf Research Institute</t>
  </si>
  <si>
    <t>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</si>
</sst>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9.9"/>
      <color rgb="FF454545"/>
      <name val="Courier New"/>
      <family val="3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3" borderId="0" xfId="0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49" fontId="0" fillId="6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14" fontId="0" fillId="0" borderId="0" xfId="0" applyNumberFormat="1"/>
    <xf numFmtId="0" fontId="0" fillId="0" borderId="0" xfId="0" applyFill="1"/>
    <xf numFmtId="167" fontId="0" fillId="0" borderId="0" xfId="0" applyNumberFormat="1"/>
    <xf numFmtId="166" fontId="1" fillId="2" borderId="0" xfId="1" applyNumberFormat="1" applyFont="1" applyFill="1"/>
    <xf numFmtId="0" fontId="0" fillId="0" borderId="0" xfId="0" applyAlignment="1">
      <alignment horizontal="right"/>
    </xf>
    <xf numFmtId="2" fontId="0" fillId="0" borderId="0" xfId="0" applyNumberFormat="1" applyAlignment="1"/>
    <xf numFmtId="0" fontId="1" fillId="8" borderId="0" xfId="0" applyFont="1" applyFill="1"/>
    <xf numFmtId="0" fontId="0" fillId="8" borderId="0" xfId="0" applyFill="1"/>
    <xf numFmtId="0" fontId="3" fillId="0" borderId="0" xfId="0" applyFont="1"/>
    <xf numFmtId="0" fontId="1" fillId="8" borderId="0" xfId="0" applyFont="1" applyFill="1" applyAlignment="1">
      <alignment horizontal="right"/>
    </xf>
    <xf numFmtId="0" fontId="4" fillId="0" borderId="0" xfId="0" applyFont="1"/>
    <xf numFmtId="0" fontId="5" fillId="0" borderId="0" xfId="2"/>
    <xf numFmtId="0" fontId="6" fillId="0" borderId="0" xfId="0" applyFont="1"/>
    <xf numFmtId="165" fontId="1" fillId="2" borderId="0" xfId="0" applyNumberFormat="1" applyFont="1" applyFill="1"/>
    <xf numFmtId="166" fontId="1" fillId="0" borderId="0" xfId="1" applyNumberFormat="1" applyFont="1" applyFill="1"/>
    <xf numFmtId="0" fontId="1" fillId="0" borderId="0" xfId="0" applyFont="1" applyFill="1"/>
    <xf numFmtId="164" fontId="1" fillId="2" borderId="0" xfId="1" applyNumberFormat="1" applyFont="1" applyFill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Full data set</c:v>
          </c:tx>
          <c:spPr>
            <a:ln w="28575">
              <a:noFill/>
            </a:ln>
          </c:spPr>
          <c:xVal>
            <c:numRef>
              <c:f>[0]!TE_Heart1</c:f>
              <c:numCache>
                <c:formatCode>General</c:formatCode>
                <c:ptCount val="12"/>
                <c:pt idx="0">
                  <c:v>1.18</c:v>
                </c:pt>
                <c:pt idx="1">
                  <c:v>2.15</c:v>
                </c:pt>
                <c:pt idx="2">
                  <c:v>3.3</c:v>
                </c:pt>
                <c:pt idx="3">
                  <c:v>4.0999999999999996</c:v>
                </c:pt>
                <c:pt idx="4">
                  <c:v>5.5</c:v>
                </c:pt>
                <c:pt idx="5">
                  <c:v>6.2</c:v>
                </c:pt>
                <c:pt idx="6">
                  <c:v>7.8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</c:numCache>
            </c:numRef>
          </c:xVal>
          <c:yVal>
            <c:numRef>
              <c:f>[0]!ROI_Heart1</c:f>
              <c:numCache>
                <c:formatCode>General</c:formatCode>
                <c:ptCount val="12"/>
                <c:pt idx="0">
                  <c:v>165</c:v>
                </c:pt>
                <c:pt idx="1">
                  <c:v>156</c:v>
                </c:pt>
                <c:pt idx="2">
                  <c:v>148</c:v>
                </c:pt>
                <c:pt idx="3">
                  <c:v>140</c:v>
                </c:pt>
                <c:pt idx="4">
                  <c:v>129</c:v>
                </c:pt>
                <c:pt idx="5">
                  <c:v>120</c:v>
                </c:pt>
                <c:pt idx="6">
                  <c:v>112</c:v>
                </c:pt>
                <c:pt idx="7">
                  <c:v>106</c:v>
                </c:pt>
                <c:pt idx="8">
                  <c:v>100</c:v>
                </c:pt>
                <c:pt idx="9">
                  <c:v>80</c:v>
                </c:pt>
                <c:pt idx="10">
                  <c:v>50</c:v>
                </c:pt>
                <c:pt idx="11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BB-4741-91E9-0D4FC54D84C5}"/>
            </c:ext>
          </c:extLst>
        </c:ser>
        <c:ser>
          <c:idx val="1"/>
          <c:order val="1"/>
          <c:tx>
            <c:v>Regression data</c:v>
          </c:tx>
          <c:spPr>
            <a:ln w="28575">
              <a:noFill/>
            </a:ln>
          </c:spPr>
          <c:marker>
            <c:symbol val="none"/>
          </c:marker>
          <c:trendline>
            <c:trendlineType val="exp"/>
            <c:dispRSqr val="1"/>
            <c:dispEq val="1"/>
            <c:trendlineLbl>
              <c:layout>
                <c:manualLayout>
                  <c:x val="0.19645460814343221"/>
                  <c:y val="-0.11877747839659578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 b="1"/>
                  </a:pPr>
                  <a:endParaRPr lang="pt-BR"/>
                </a:p>
              </c:txPr>
            </c:trendlineLbl>
          </c:trendline>
          <c:xVal>
            <c:numRef>
              <c:f>[0]!TE_Heart2</c:f>
              <c:numCache>
                <c:formatCode>General</c:formatCode>
                <c:ptCount val="12"/>
                <c:pt idx="0">
                  <c:v>1.18</c:v>
                </c:pt>
                <c:pt idx="1">
                  <c:v>2.15</c:v>
                </c:pt>
                <c:pt idx="2">
                  <c:v>3.3</c:v>
                </c:pt>
                <c:pt idx="3">
                  <c:v>4.0999999999999996</c:v>
                </c:pt>
                <c:pt idx="4">
                  <c:v>5.5</c:v>
                </c:pt>
                <c:pt idx="5">
                  <c:v>6.2</c:v>
                </c:pt>
                <c:pt idx="6">
                  <c:v>7.8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</c:numCache>
            </c:numRef>
          </c:xVal>
          <c:yVal>
            <c:numRef>
              <c:f>[0]!ROI_Heart2</c:f>
              <c:numCache>
                <c:formatCode>General</c:formatCode>
                <c:ptCount val="12"/>
                <c:pt idx="0">
                  <c:v>165</c:v>
                </c:pt>
                <c:pt idx="1">
                  <c:v>156</c:v>
                </c:pt>
                <c:pt idx="2">
                  <c:v>148</c:v>
                </c:pt>
                <c:pt idx="3">
                  <c:v>140</c:v>
                </c:pt>
                <c:pt idx="4">
                  <c:v>129</c:v>
                </c:pt>
                <c:pt idx="5">
                  <c:v>120</c:v>
                </c:pt>
                <c:pt idx="6">
                  <c:v>112</c:v>
                </c:pt>
                <c:pt idx="7">
                  <c:v>106</c:v>
                </c:pt>
                <c:pt idx="8">
                  <c:v>100</c:v>
                </c:pt>
                <c:pt idx="9">
                  <c:v>80</c:v>
                </c:pt>
                <c:pt idx="10">
                  <c:v>50</c:v>
                </c:pt>
                <c:pt idx="11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BB-4741-91E9-0D4FC54D8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06592"/>
        <c:axId val="299287544"/>
      </c:scatterChart>
      <c:valAx>
        <c:axId val="29930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9287544"/>
        <c:crosses val="autoZero"/>
        <c:crossBetween val="midCat"/>
      </c:valAx>
      <c:valAx>
        <c:axId val="299287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99306592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25068295034691E-2"/>
          <c:y val="4.6994792317626988E-2"/>
          <c:w val="0.86848646151373932"/>
          <c:h val="0.81552005999250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[0]!TE_Liver1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15</c:v>
                </c:pt>
              </c:numCache>
            </c:numRef>
          </c:xVal>
          <c:yVal>
            <c:numRef>
              <c:f>[0]!ROI_Liver1</c:f>
              <c:numCache>
                <c:formatCode>General</c:formatCode>
                <c:ptCount val="12"/>
                <c:pt idx="0">
                  <c:v>134</c:v>
                </c:pt>
                <c:pt idx="1">
                  <c:v>114</c:v>
                </c:pt>
                <c:pt idx="2">
                  <c:v>99</c:v>
                </c:pt>
                <c:pt idx="3">
                  <c:v>81</c:v>
                </c:pt>
                <c:pt idx="4">
                  <c:v>70</c:v>
                </c:pt>
                <c:pt idx="5">
                  <c:v>59</c:v>
                </c:pt>
                <c:pt idx="6">
                  <c:v>49</c:v>
                </c:pt>
                <c:pt idx="7">
                  <c:v>40</c:v>
                </c:pt>
                <c:pt idx="8">
                  <c:v>35</c:v>
                </c:pt>
                <c:pt idx="9">
                  <c:v>28</c:v>
                </c:pt>
                <c:pt idx="10">
                  <c:v>20</c:v>
                </c:pt>
                <c:pt idx="11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80-431F-A0E3-2CCCAB5EB03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trendline>
            <c:trendlineType val="exp"/>
            <c:dispRSqr val="1"/>
            <c:dispEq val="1"/>
            <c:trendlineLbl>
              <c:layout>
                <c:manualLayout>
                  <c:x val="0.13932769564518718"/>
                  <c:y val="-0.3673132759223435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 b="1"/>
                  </a:pPr>
                  <a:endParaRPr lang="pt-BR"/>
                </a:p>
              </c:txPr>
            </c:trendlineLbl>
          </c:trendline>
          <c:xVal>
            <c:numRef>
              <c:f>[0]!TE_Liver2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15</c:v>
                </c:pt>
              </c:numCache>
            </c:numRef>
          </c:xVal>
          <c:yVal>
            <c:numRef>
              <c:f>[0]!ROI_Liver2</c:f>
              <c:numCache>
                <c:formatCode>General</c:formatCode>
                <c:ptCount val="12"/>
                <c:pt idx="0">
                  <c:v>134</c:v>
                </c:pt>
                <c:pt idx="1">
                  <c:v>114</c:v>
                </c:pt>
                <c:pt idx="2">
                  <c:v>99</c:v>
                </c:pt>
                <c:pt idx="3">
                  <c:v>81</c:v>
                </c:pt>
                <c:pt idx="4">
                  <c:v>70</c:v>
                </c:pt>
                <c:pt idx="5">
                  <c:v>59</c:v>
                </c:pt>
                <c:pt idx="6">
                  <c:v>49</c:v>
                </c:pt>
                <c:pt idx="7">
                  <c:v>40</c:v>
                </c:pt>
                <c:pt idx="8">
                  <c:v>35</c:v>
                </c:pt>
                <c:pt idx="9">
                  <c:v>28</c:v>
                </c:pt>
                <c:pt idx="10">
                  <c:v>20</c:v>
                </c:pt>
                <c:pt idx="11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80-431F-A0E3-2CCCAB5EB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788072"/>
        <c:axId val="298788456"/>
      </c:scatterChart>
      <c:valAx>
        <c:axId val="298788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8788456"/>
        <c:crosses val="autoZero"/>
        <c:crossBetween val="midCat"/>
      </c:valAx>
      <c:valAx>
        <c:axId val="298788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98788072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Full data set</c:v>
          </c:tx>
          <c:spPr>
            <a:ln w="28575">
              <a:noFill/>
            </a:ln>
          </c:spPr>
          <c:marker>
            <c:symbol val="diamond"/>
            <c:size val="10"/>
          </c:marker>
          <c:xVal>
            <c:numRef>
              <c:f>[0]!TE_Heart1</c:f>
              <c:numCache>
                <c:formatCode>General</c:formatCode>
                <c:ptCount val="12"/>
                <c:pt idx="0">
                  <c:v>1.18</c:v>
                </c:pt>
                <c:pt idx="1">
                  <c:v>2.15</c:v>
                </c:pt>
                <c:pt idx="2">
                  <c:v>3.3</c:v>
                </c:pt>
                <c:pt idx="3">
                  <c:v>4.0999999999999996</c:v>
                </c:pt>
                <c:pt idx="4">
                  <c:v>5.5</c:v>
                </c:pt>
                <c:pt idx="5">
                  <c:v>6.2</c:v>
                </c:pt>
                <c:pt idx="6">
                  <c:v>7.8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</c:numCache>
            </c:numRef>
          </c:xVal>
          <c:yVal>
            <c:numRef>
              <c:f>[0]!ROI_Heart1</c:f>
              <c:numCache>
                <c:formatCode>General</c:formatCode>
                <c:ptCount val="12"/>
                <c:pt idx="0">
                  <c:v>165</c:v>
                </c:pt>
                <c:pt idx="1">
                  <c:v>156</c:v>
                </c:pt>
                <c:pt idx="2">
                  <c:v>148</c:v>
                </c:pt>
                <c:pt idx="3">
                  <c:v>140</c:v>
                </c:pt>
                <c:pt idx="4">
                  <c:v>129</c:v>
                </c:pt>
                <c:pt idx="5">
                  <c:v>120</c:v>
                </c:pt>
                <c:pt idx="6">
                  <c:v>112</c:v>
                </c:pt>
                <c:pt idx="7">
                  <c:v>106</c:v>
                </c:pt>
                <c:pt idx="8">
                  <c:v>100</c:v>
                </c:pt>
                <c:pt idx="9">
                  <c:v>80</c:v>
                </c:pt>
                <c:pt idx="10">
                  <c:v>50</c:v>
                </c:pt>
                <c:pt idx="11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C23-434C-837B-EFD07D9308E9}"/>
            </c:ext>
          </c:extLst>
        </c:ser>
        <c:ser>
          <c:idx val="1"/>
          <c:order val="1"/>
          <c:tx>
            <c:v>Data set for regression</c:v>
          </c:tx>
          <c:spPr>
            <a:ln w="28575">
              <a:noFill/>
            </a:ln>
          </c:spPr>
          <c:marker>
            <c:symbol val="none"/>
          </c:marker>
          <c:trendline>
            <c:trendlineType val="exp"/>
            <c:dispRSqr val="1"/>
            <c:dispEq val="1"/>
            <c:trendlineLbl>
              <c:layout>
                <c:manualLayout>
                  <c:x val="7.3626288235148094E-2"/>
                  <c:y val="-0.2167765058992532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400"/>
                  </a:pPr>
                  <a:endParaRPr lang="pt-BR"/>
                </a:p>
              </c:txPr>
            </c:trendlineLbl>
          </c:trendline>
          <c:xVal>
            <c:numRef>
              <c:f>[0]!TE_Heart2</c:f>
              <c:numCache>
                <c:formatCode>General</c:formatCode>
                <c:ptCount val="12"/>
                <c:pt idx="0">
                  <c:v>1.18</c:v>
                </c:pt>
                <c:pt idx="1">
                  <c:v>2.15</c:v>
                </c:pt>
                <c:pt idx="2">
                  <c:v>3.3</c:v>
                </c:pt>
                <c:pt idx="3">
                  <c:v>4.0999999999999996</c:v>
                </c:pt>
                <c:pt idx="4">
                  <c:v>5.5</c:v>
                </c:pt>
                <c:pt idx="5">
                  <c:v>6.2</c:v>
                </c:pt>
                <c:pt idx="6">
                  <c:v>7.8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</c:numCache>
            </c:numRef>
          </c:xVal>
          <c:yVal>
            <c:numRef>
              <c:f>[0]!ROI_Heart2</c:f>
              <c:numCache>
                <c:formatCode>General</c:formatCode>
                <c:ptCount val="12"/>
                <c:pt idx="0">
                  <c:v>165</c:v>
                </c:pt>
                <c:pt idx="1">
                  <c:v>156</c:v>
                </c:pt>
                <c:pt idx="2">
                  <c:v>148</c:v>
                </c:pt>
                <c:pt idx="3">
                  <c:v>140</c:v>
                </c:pt>
                <c:pt idx="4">
                  <c:v>129</c:v>
                </c:pt>
                <c:pt idx="5">
                  <c:v>120</c:v>
                </c:pt>
                <c:pt idx="6">
                  <c:v>112</c:v>
                </c:pt>
                <c:pt idx="7">
                  <c:v>106</c:v>
                </c:pt>
                <c:pt idx="8">
                  <c:v>100</c:v>
                </c:pt>
                <c:pt idx="9">
                  <c:v>80</c:v>
                </c:pt>
                <c:pt idx="10">
                  <c:v>50</c:v>
                </c:pt>
                <c:pt idx="11">
                  <c:v>30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23-434C-837B-EFD07D930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839472"/>
        <c:axId val="298839856"/>
      </c:scatterChart>
      <c:valAx>
        <c:axId val="29883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pt-BR"/>
          </a:p>
        </c:txPr>
        <c:crossAx val="298839856"/>
        <c:crosses val="autoZero"/>
        <c:crossBetween val="midCat"/>
      </c:valAx>
      <c:valAx>
        <c:axId val="298839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pt-BR"/>
          </a:p>
        </c:txPr>
        <c:crossAx val="298839472"/>
        <c:crosses val="autoZero"/>
        <c:crossBetween val="midCat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46403538837301E-2"/>
          <c:y val="3.3421886190675994E-2"/>
          <c:w val="0.89735723239332732"/>
          <c:h val="0.86273061588707101"/>
        </c:manualLayout>
      </c:layout>
      <c:scatterChart>
        <c:scatterStyle val="lineMarker"/>
        <c:varyColors val="0"/>
        <c:ser>
          <c:idx val="0"/>
          <c:order val="0"/>
          <c:tx>
            <c:v>Full data set</c:v>
          </c:tx>
          <c:spPr>
            <a:ln w="28575">
              <a:noFill/>
            </a:ln>
          </c:spPr>
          <c:marker>
            <c:symbol val="diamond"/>
            <c:size val="10"/>
          </c:marker>
          <c:xVal>
            <c:numRef>
              <c:f>[0]!TE_Liver1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15</c:v>
                </c:pt>
              </c:numCache>
            </c:numRef>
          </c:xVal>
          <c:yVal>
            <c:numRef>
              <c:f>[0]!ROI_Liver1</c:f>
              <c:numCache>
                <c:formatCode>General</c:formatCode>
                <c:ptCount val="12"/>
                <c:pt idx="0">
                  <c:v>134</c:v>
                </c:pt>
                <c:pt idx="1">
                  <c:v>114</c:v>
                </c:pt>
                <c:pt idx="2">
                  <c:v>99</c:v>
                </c:pt>
                <c:pt idx="3">
                  <c:v>81</c:v>
                </c:pt>
                <c:pt idx="4">
                  <c:v>70</c:v>
                </c:pt>
                <c:pt idx="5">
                  <c:v>59</c:v>
                </c:pt>
                <c:pt idx="6">
                  <c:v>49</c:v>
                </c:pt>
                <c:pt idx="7">
                  <c:v>40</c:v>
                </c:pt>
                <c:pt idx="8">
                  <c:v>35</c:v>
                </c:pt>
                <c:pt idx="9">
                  <c:v>28</c:v>
                </c:pt>
                <c:pt idx="10">
                  <c:v>20</c:v>
                </c:pt>
                <c:pt idx="11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90-4559-A520-970B34147A46}"/>
            </c:ext>
          </c:extLst>
        </c:ser>
        <c:ser>
          <c:idx val="1"/>
          <c:order val="1"/>
          <c:tx>
            <c:v>Data set for regression</c:v>
          </c:tx>
          <c:spPr>
            <a:ln w="28575">
              <a:noFill/>
            </a:ln>
          </c:spPr>
          <c:marker>
            <c:symbol val="none"/>
          </c:marker>
          <c:trendline>
            <c:trendlineType val="exp"/>
            <c:dispRSqr val="1"/>
            <c:dispEq val="1"/>
            <c:trendlineLbl>
              <c:layout>
                <c:manualLayout>
                  <c:x val="-6.0977296623850978E-2"/>
                  <c:y val="-0.5720223779363963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400"/>
                  </a:pPr>
                  <a:endParaRPr lang="pt-BR"/>
                </a:p>
              </c:txPr>
            </c:trendlineLbl>
          </c:trendline>
          <c:xVal>
            <c:numRef>
              <c:f>[0]!TE_Liver2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15</c:v>
                </c:pt>
              </c:numCache>
            </c:numRef>
          </c:xVal>
          <c:yVal>
            <c:numRef>
              <c:f>[0]!ROI_Liver2</c:f>
              <c:numCache>
                <c:formatCode>General</c:formatCode>
                <c:ptCount val="12"/>
                <c:pt idx="0">
                  <c:v>134</c:v>
                </c:pt>
                <c:pt idx="1">
                  <c:v>114</c:v>
                </c:pt>
                <c:pt idx="2">
                  <c:v>99</c:v>
                </c:pt>
                <c:pt idx="3">
                  <c:v>81</c:v>
                </c:pt>
                <c:pt idx="4">
                  <c:v>70</c:v>
                </c:pt>
                <c:pt idx="5">
                  <c:v>59</c:v>
                </c:pt>
                <c:pt idx="6">
                  <c:v>49</c:v>
                </c:pt>
                <c:pt idx="7">
                  <c:v>40</c:v>
                </c:pt>
                <c:pt idx="8">
                  <c:v>35</c:v>
                </c:pt>
                <c:pt idx="9">
                  <c:v>28</c:v>
                </c:pt>
                <c:pt idx="10">
                  <c:v>20</c:v>
                </c:pt>
                <c:pt idx="11">
                  <c:v>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90-4559-A520-970B34147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59928"/>
        <c:axId val="299368512"/>
      </c:scatterChart>
      <c:valAx>
        <c:axId val="299359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pt-BR"/>
          </a:p>
        </c:txPr>
        <c:crossAx val="299368512"/>
        <c:crosses val="autoZero"/>
        <c:crossBetween val="midCat"/>
      </c:valAx>
      <c:valAx>
        <c:axId val="299368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pt-BR"/>
          </a:p>
        </c:txPr>
        <c:crossAx val="299359928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38099</xdr:colOff>
      <xdr:row>2</xdr:row>
      <xdr:rowOff>0</xdr:rowOff>
    </xdr:from>
    <xdr:to>
      <xdr:col>11</xdr:col>
      <xdr:colOff>514349</xdr:colOff>
      <xdr:row>18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</xdr:row>
      <xdr:rowOff>180974</xdr:rowOff>
    </xdr:from>
    <xdr:to>
      <xdr:col>11</xdr:col>
      <xdr:colOff>561975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laraf@terra.com.b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C16" sqref="C16"/>
    </sheetView>
  </sheetViews>
  <sheetFormatPr defaultRowHeight="15" x14ac:dyDescent="0.25"/>
  <cols>
    <col min="3" max="3" width="10.7109375" bestFit="1" customWidth="1"/>
  </cols>
  <sheetData>
    <row r="1" spans="1:8" ht="23.25" x14ac:dyDescent="0.35">
      <c r="A1" s="21" t="s">
        <v>45</v>
      </c>
    </row>
    <row r="3" spans="1:8" x14ac:dyDescent="0.25">
      <c r="A3" t="s">
        <v>50</v>
      </c>
    </row>
    <row r="4" spans="1:8" x14ac:dyDescent="0.25">
      <c r="A4" t="s">
        <v>46</v>
      </c>
    </row>
    <row r="5" spans="1:8" x14ac:dyDescent="0.25">
      <c r="A5" t="s">
        <v>47</v>
      </c>
    </row>
    <row r="6" spans="1:8" x14ac:dyDescent="0.25">
      <c r="A6" t="s">
        <v>48</v>
      </c>
    </row>
    <row r="7" spans="1:8" x14ac:dyDescent="0.25">
      <c r="A7" t="s">
        <v>49</v>
      </c>
    </row>
    <row r="8" spans="1:8" x14ac:dyDescent="0.25">
      <c r="A8" t="s">
        <v>52</v>
      </c>
    </row>
    <row r="10" spans="1:8" ht="23.25" x14ac:dyDescent="0.35">
      <c r="A10" s="21" t="s">
        <v>51</v>
      </c>
    </row>
    <row r="11" spans="1:8" x14ac:dyDescent="0.25">
      <c r="A11" t="s">
        <v>40</v>
      </c>
      <c r="D11" s="20" t="s">
        <v>65</v>
      </c>
      <c r="H11" t="s">
        <v>66</v>
      </c>
    </row>
    <row r="12" spans="1:8" x14ac:dyDescent="0.25">
      <c r="D12" s="20"/>
    </row>
    <row r="16" spans="1:8" x14ac:dyDescent="0.25">
      <c r="A16" t="s">
        <v>54</v>
      </c>
      <c r="B16" t="s">
        <v>67</v>
      </c>
      <c r="C16" s="9">
        <v>42904</v>
      </c>
    </row>
  </sheetData>
  <hyperlinks>
    <hyperlink ref="D11" r:id="rId1"/>
  </hyperlinks>
  <pageMargins left="0.70866141732283472" right="0.70866141732283472" top="0.74803149606299213" bottom="0.74803149606299213" header="0.31496062992125984" footer="0.31496062992125984"/>
  <pageSetup paperSize="9" scale="8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opLeftCell="A7" workbookViewId="0">
      <selection activeCell="C17" sqref="C17"/>
    </sheetView>
  </sheetViews>
  <sheetFormatPr defaultRowHeight="15" x14ac:dyDescent="0.25"/>
  <cols>
    <col min="9" max="9" width="10.7109375" bestFit="1" customWidth="1"/>
    <col min="14" max="14" width="10.28515625" customWidth="1"/>
  </cols>
  <sheetData>
    <row r="1" spans="1:18" ht="33.75" x14ac:dyDescent="0.5">
      <c r="A1" s="17" t="s">
        <v>28</v>
      </c>
      <c r="B1" s="1"/>
      <c r="M1" s="9" t="s">
        <v>33</v>
      </c>
      <c r="Q1">
        <f>COUNTA(B4:B15)</f>
        <v>12</v>
      </c>
    </row>
    <row r="2" spans="1:18" x14ac:dyDescent="0.25">
      <c r="M2" t="s">
        <v>30</v>
      </c>
      <c r="Q2">
        <v>12</v>
      </c>
      <c r="R2" t="s">
        <v>35</v>
      </c>
    </row>
    <row r="3" spans="1:18" x14ac:dyDescent="0.25">
      <c r="A3" s="18" t="s">
        <v>34</v>
      </c>
      <c r="B3" s="18" t="s">
        <v>0</v>
      </c>
      <c r="C3" s="18" t="s">
        <v>1</v>
      </c>
      <c r="M3" t="s">
        <v>32</v>
      </c>
      <c r="N3" s="11">
        <f ca="1">Calculations!E8</f>
        <v>0.88240098641846487</v>
      </c>
    </row>
    <row r="4" spans="1:18" x14ac:dyDescent="0.25">
      <c r="A4" s="16">
        <v>1</v>
      </c>
      <c r="B4" s="16">
        <v>1.18</v>
      </c>
      <c r="C4" s="16">
        <v>165</v>
      </c>
    </row>
    <row r="5" spans="1:18" x14ac:dyDescent="0.25">
      <c r="A5" s="16">
        <v>2</v>
      </c>
      <c r="B5" s="16">
        <v>2.15</v>
      </c>
      <c r="C5" s="16">
        <v>156</v>
      </c>
    </row>
    <row r="6" spans="1:18" x14ac:dyDescent="0.25">
      <c r="A6" s="16">
        <v>3</v>
      </c>
      <c r="B6" s="16">
        <v>3.3</v>
      </c>
      <c r="C6" s="16">
        <v>148</v>
      </c>
    </row>
    <row r="7" spans="1:18" x14ac:dyDescent="0.25">
      <c r="A7" s="16">
        <v>4</v>
      </c>
      <c r="B7" s="16">
        <v>4.0999999999999996</v>
      </c>
      <c r="C7" s="16">
        <v>140</v>
      </c>
    </row>
    <row r="8" spans="1:18" x14ac:dyDescent="0.25">
      <c r="A8" s="16">
        <v>5</v>
      </c>
      <c r="B8" s="16">
        <v>5.5</v>
      </c>
      <c r="C8" s="16">
        <v>129</v>
      </c>
    </row>
    <row r="9" spans="1:18" x14ac:dyDescent="0.25">
      <c r="A9" s="16">
        <v>6</v>
      </c>
      <c r="B9" s="16">
        <v>6.2</v>
      </c>
      <c r="C9" s="16">
        <v>120</v>
      </c>
    </row>
    <row r="10" spans="1:18" x14ac:dyDescent="0.25">
      <c r="A10" s="16">
        <v>7</v>
      </c>
      <c r="B10" s="16">
        <v>7.8</v>
      </c>
      <c r="C10" s="16">
        <v>112</v>
      </c>
    </row>
    <row r="11" spans="1:18" x14ac:dyDescent="0.25">
      <c r="A11" s="16">
        <v>8</v>
      </c>
      <c r="B11" s="16">
        <v>9</v>
      </c>
      <c r="C11" s="16">
        <v>106</v>
      </c>
    </row>
    <row r="12" spans="1:18" x14ac:dyDescent="0.25">
      <c r="A12" s="16">
        <v>9</v>
      </c>
      <c r="B12" s="16">
        <v>10</v>
      </c>
      <c r="C12" s="16">
        <v>100</v>
      </c>
    </row>
    <row r="13" spans="1:18" x14ac:dyDescent="0.25">
      <c r="A13" s="16">
        <v>10</v>
      </c>
      <c r="B13" s="16">
        <v>12</v>
      </c>
      <c r="C13" s="16">
        <v>80</v>
      </c>
    </row>
    <row r="14" spans="1:18" x14ac:dyDescent="0.25">
      <c r="A14" s="16">
        <v>11</v>
      </c>
      <c r="B14" s="16">
        <v>14</v>
      </c>
      <c r="C14" s="16">
        <v>50</v>
      </c>
    </row>
    <row r="15" spans="1:18" x14ac:dyDescent="0.25">
      <c r="A15" s="16">
        <v>12</v>
      </c>
      <c r="B15" s="16">
        <v>16</v>
      </c>
      <c r="C15" s="16">
        <v>30</v>
      </c>
    </row>
    <row r="17" spans="1:14" x14ac:dyDescent="0.25">
      <c r="B17" s="15" t="s">
        <v>2</v>
      </c>
      <c r="C17" s="22">
        <f ca="1">-1/Calculations!E$4</f>
        <v>9.9787318014961528</v>
      </c>
      <c r="D17" s="15" t="s">
        <v>6</v>
      </c>
    </row>
    <row r="18" spans="1:14" x14ac:dyDescent="0.25">
      <c r="B18" s="15" t="s">
        <v>5</v>
      </c>
      <c r="C18" s="12">
        <f ca="1">1000/C17</f>
        <v>100.21313528539427</v>
      </c>
      <c r="D18" s="15" t="s">
        <v>7</v>
      </c>
      <c r="N18" s="19"/>
    </row>
    <row r="19" spans="1:14" x14ac:dyDescent="0.25">
      <c r="B19" s="15" t="s">
        <v>41</v>
      </c>
      <c r="C19" s="25">
        <f ca="1">45*(POWER(C17,-1.22))</f>
        <v>2.7185704157734838</v>
      </c>
      <c r="D19" s="15" t="s">
        <v>8</v>
      </c>
      <c r="N19" s="19"/>
    </row>
    <row r="20" spans="1:14" x14ac:dyDescent="0.25">
      <c r="B20" s="2" t="s">
        <v>53</v>
      </c>
      <c r="C20" s="23"/>
      <c r="D20" s="24"/>
      <c r="E20" s="10"/>
      <c r="N20" s="19"/>
    </row>
    <row r="22" spans="1:14" x14ac:dyDescent="0.25">
      <c r="A22" s="13" t="s">
        <v>2</v>
      </c>
      <c r="B22" s="3" t="s">
        <v>9</v>
      </c>
      <c r="C22" s="3" t="s">
        <v>19</v>
      </c>
      <c r="D22" s="13" t="s">
        <v>2</v>
      </c>
      <c r="E22" s="4" t="s">
        <v>15</v>
      </c>
      <c r="F22" s="4" t="s">
        <v>11</v>
      </c>
      <c r="G22" s="13" t="s">
        <v>2</v>
      </c>
      <c r="H22" s="5" t="s">
        <v>10</v>
      </c>
      <c r="I22" s="6" t="s">
        <v>12</v>
      </c>
      <c r="J22" s="13" t="s">
        <v>2</v>
      </c>
      <c r="K22" s="7" t="s">
        <v>13</v>
      </c>
      <c r="L22" s="7" t="s">
        <v>14</v>
      </c>
    </row>
    <row r="23" spans="1:14" x14ac:dyDescent="0.25">
      <c r="A23" s="13" t="s">
        <v>5</v>
      </c>
      <c r="B23" s="3" t="s">
        <v>9</v>
      </c>
      <c r="C23" s="3" t="s">
        <v>20</v>
      </c>
      <c r="D23" s="13" t="s">
        <v>5</v>
      </c>
      <c r="E23" s="4" t="s">
        <v>15</v>
      </c>
      <c r="F23" s="4" t="s">
        <v>21</v>
      </c>
      <c r="G23" s="13" t="s">
        <v>5</v>
      </c>
      <c r="H23" s="5" t="s">
        <v>10</v>
      </c>
      <c r="I23" s="6" t="s">
        <v>22</v>
      </c>
      <c r="J23" s="13" t="s">
        <v>5</v>
      </c>
      <c r="K23" s="7" t="s">
        <v>13</v>
      </c>
      <c r="L23" s="7" t="s">
        <v>23</v>
      </c>
    </row>
    <row r="24" spans="1:14" x14ac:dyDescent="0.25">
      <c r="A24" s="13" t="s">
        <v>41</v>
      </c>
      <c r="B24" s="3" t="s">
        <v>9</v>
      </c>
      <c r="C24" s="3" t="s">
        <v>64</v>
      </c>
      <c r="D24" s="13" t="s">
        <v>41</v>
      </c>
      <c r="E24" s="4" t="s">
        <v>15</v>
      </c>
      <c r="F24" s="4" t="s">
        <v>42</v>
      </c>
      <c r="G24" s="13" t="s">
        <v>41</v>
      </c>
      <c r="H24" s="5" t="s">
        <v>10</v>
      </c>
      <c r="I24" s="6" t="s">
        <v>43</v>
      </c>
      <c r="J24" s="13" t="s">
        <v>41</v>
      </c>
      <c r="K24" s="7" t="s">
        <v>13</v>
      </c>
      <c r="L24" s="7" t="s">
        <v>44</v>
      </c>
    </row>
    <row r="27" spans="1:14" x14ac:dyDescent="0.25">
      <c r="B27" s="1" t="s">
        <v>39</v>
      </c>
    </row>
    <row r="28" spans="1:14" x14ac:dyDescent="0.25">
      <c r="B28" t="s">
        <v>36</v>
      </c>
      <c r="F28">
        <f>Q1</f>
        <v>12</v>
      </c>
    </row>
    <row r="29" spans="1:14" x14ac:dyDescent="0.25">
      <c r="B29" t="s">
        <v>37</v>
      </c>
      <c r="F29">
        <f>Q2</f>
        <v>12</v>
      </c>
    </row>
    <row r="30" spans="1:14" x14ac:dyDescent="0.25">
      <c r="B30" s="2" t="s">
        <v>38</v>
      </c>
      <c r="F30" s="11">
        <f ca="1">N3</f>
        <v>0.88240098641846487</v>
      </c>
    </row>
  </sheetData>
  <conditionalFormatting sqref="N3">
    <cfRule type="iconSet" priority="9">
      <iconSet>
        <cfvo type="percent" val="0"/>
        <cfvo type="num" val="0.95"/>
        <cfvo type="num" val="0.98"/>
      </iconSet>
    </cfRule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C19:C20">
    <cfRule type="colorScale" priority="4">
      <colorScale>
        <cfvo type="num" val="1.1599999999999999"/>
        <cfvo type="num" val="1.65"/>
        <cfvo type="num" val="2.71"/>
        <color rgb="FF00B050"/>
        <color rgb="FFFFC000"/>
        <color rgb="FFFF0000"/>
      </colorScale>
    </cfRule>
  </conditionalFormatting>
  <conditionalFormatting sqref="C18">
    <cfRule type="colorScale" priority="3">
      <colorScale>
        <cfvo type="num" val="50"/>
        <cfvo type="num" val="67"/>
        <cfvo type="num" val="100"/>
        <color rgb="FF00B050"/>
        <color rgb="FFFFC000"/>
        <color rgb="FFFF0000"/>
      </colorScale>
    </cfRule>
  </conditionalFormatting>
  <conditionalFormatting sqref="C17">
    <cfRule type="colorScale" priority="1">
      <colorScale>
        <cfvo type="num" val="10"/>
        <cfvo type="num" val="15"/>
        <cfvo type="num" val="20"/>
        <color rgb="FFFF0000"/>
        <color rgb="FFFFC000"/>
        <color rgb="FF00B050"/>
      </colorScale>
    </cfRule>
  </conditionalFormatting>
  <dataValidations count="1">
    <dataValidation type="whole" allowBlank="1" showInputMessage="1" showErrorMessage="1" errorTitle="Error" error="Not a valid entry" promptTitle="Please note" prompt="You should include at least 2 and no more than the number of data sets listed in cell M1 (above)" sqref="Q2">
      <formula1>2</formula1>
      <formula2>$Q$1</formula2>
    </dataValidation>
  </dataValidations>
  <pageMargins left="0.511811024" right="0.511811024" top="0.78740157499999996" bottom="0.78740157499999996" header="0.31496062000000002" footer="0.31496062000000002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Normal="100" workbookViewId="0">
      <selection activeCell="C17" sqref="C17"/>
    </sheetView>
  </sheetViews>
  <sheetFormatPr defaultRowHeight="15" x14ac:dyDescent="0.25"/>
  <cols>
    <col min="9" max="9" width="10.7109375" bestFit="1" customWidth="1"/>
    <col min="14" max="14" width="11.28515625" customWidth="1"/>
  </cols>
  <sheetData>
    <row r="1" spans="1:18" ht="33.75" x14ac:dyDescent="0.5">
      <c r="A1" s="17" t="s">
        <v>3</v>
      </c>
      <c r="M1" s="9" t="s">
        <v>33</v>
      </c>
      <c r="Q1">
        <f>COUNTA(B4:B16)</f>
        <v>12</v>
      </c>
    </row>
    <row r="2" spans="1:18" ht="15" customHeight="1" x14ac:dyDescent="0.25">
      <c r="M2" t="s">
        <v>30</v>
      </c>
      <c r="Q2">
        <v>12</v>
      </c>
      <c r="R2" s="14" t="s">
        <v>35</v>
      </c>
    </row>
    <row r="3" spans="1:18" x14ac:dyDescent="0.25">
      <c r="A3" s="18" t="s">
        <v>34</v>
      </c>
      <c r="B3" s="18" t="s">
        <v>0</v>
      </c>
      <c r="C3" s="18" t="s">
        <v>1</v>
      </c>
      <c r="M3" t="s">
        <v>32</v>
      </c>
      <c r="N3" s="11">
        <f ca="1">Calculations!J8</f>
        <v>0.96928713893774798</v>
      </c>
    </row>
    <row r="4" spans="1:18" x14ac:dyDescent="0.25">
      <c r="A4" s="16">
        <v>1</v>
      </c>
      <c r="B4" s="16">
        <v>1</v>
      </c>
      <c r="C4" s="16">
        <v>134</v>
      </c>
    </row>
    <row r="5" spans="1:18" x14ac:dyDescent="0.25">
      <c r="A5" s="16">
        <v>2</v>
      </c>
      <c r="B5" s="16">
        <v>3</v>
      </c>
      <c r="C5" s="16">
        <v>114</v>
      </c>
    </row>
    <row r="6" spans="1:18" x14ac:dyDescent="0.25">
      <c r="A6" s="16">
        <v>3</v>
      </c>
      <c r="B6" s="16">
        <v>3.5</v>
      </c>
      <c r="C6" s="16">
        <v>99</v>
      </c>
    </row>
    <row r="7" spans="1:18" x14ac:dyDescent="0.25">
      <c r="A7" s="16">
        <v>4</v>
      </c>
      <c r="B7" s="16">
        <v>4</v>
      </c>
      <c r="C7" s="16">
        <v>81</v>
      </c>
    </row>
    <row r="8" spans="1:18" x14ac:dyDescent="0.25">
      <c r="A8" s="16">
        <v>5</v>
      </c>
      <c r="B8" s="16">
        <v>4.5</v>
      </c>
      <c r="C8" s="16">
        <v>70</v>
      </c>
    </row>
    <row r="9" spans="1:18" x14ac:dyDescent="0.25">
      <c r="A9" s="16">
        <v>6</v>
      </c>
      <c r="B9" s="16">
        <v>5</v>
      </c>
      <c r="C9" s="16">
        <v>59</v>
      </c>
    </row>
    <row r="10" spans="1:18" x14ac:dyDescent="0.25">
      <c r="A10" s="16">
        <v>7</v>
      </c>
      <c r="B10" s="16">
        <v>5.5</v>
      </c>
      <c r="C10" s="16">
        <v>49</v>
      </c>
    </row>
    <row r="11" spans="1:18" x14ac:dyDescent="0.25">
      <c r="A11" s="16">
        <v>8</v>
      </c>
      <c r="B11" s="16">
        <v>8</v>
      </c>
      <c r="C11" s="16">
        <v>40</v>
      </c>
    </row>
    <row r="12" spans="1:18" x14ac:dyDescent="0.25">
      <c r="A12" s="16">
        <v>9</v>
      </c>
      <c r="B12" s="16">
        <v>9</v>
      </c>
      <c r="C12" s="16">
        <v>35</v>
      </c>
    </row>
    <row r="13" spans="1:18" x14ac:dyDescent="0.25">
      <c r="A13" s="16">
        <v>10</v>
      </c>
      <c r="B13" s="16">
        <v>10</v>
      </c>
      <c r="C13" s="16">
        <v>28</v>
      </c>
    </row>
    <row r="14" spans="1:18" x14ac:dyDescent="0.25">
      <c r="A14" s="16">
        <v>11</v>
      </c>
      <c r="B14" s="16">
        <v>12</v>
      </c>
      <c r="C14" s="16">
        <v>20</v>
      </c>
    </row>
    <row r="15" spans="1:18" x14ac:dyDescent="0.25">
      <c r="A15" s="16">
        <v>12</v>
      </c>
      <c r="B15" s="16">
        <v>15</v>
      </c>
      <c r="C15" s="16">
        <v>15</v>
      </c>
    </row>
    <row r="16" spans="1:18" x14ac:dyDescent="0.25">
      <c r="C16" s="10"/>
    </row>
    <row r="17" spans="1:12" x14ac:dyDescent="0.25">
      <c r="B17" s="15" t="s">
        <v>2</v>
      </c>
      <c r="C17" s="12">
        <f ca="1">-1/Calculations!$J$4</f>
        <v>6.0501063090562219</v>
      </c>
      <c r="D17" s="15" t="s">
        <v>6</v>
      </c>
    </row>
    <row r="18" spans="1:12" x14ac:dyDescent="0.25">
      <c r="B18" s="15" t="s">
        <v>5</v>
      </c>
      <c r="C18" s="12">
        <f ca="1">1000/C17</f>
        <v>165.28635182874888</v>
      </c>
      <c r="D18" s="15" t="s">
        <v>7</v>
      </c>
    </row>
    <row r="19" spans="1:12" x14ac:dyDescent="0.25">
      <c r="B19" s="15" t="s">
        <v>4</v>
      </c>
      <c r="C19" s="25">
        <f ca="1">31.94*POWER(C17,-1.014)</f>
        <v>5.1478658840377607</v>
      </c>
      <c r="D19" s="15" t="s">
        <v>8</v>
      </c>
    </row>
    <row r="20" spans="1:12" x14ac:dyDescent="0.25">
      <c r="B20" s="2" t="s">
        <v>55</v>
      </c>
    </row>
    <row r="22" spans="1:12" x14ac:dyDescent="0.25">
      <c r="A22" s="13" t="s">
        <v>2</v>
      </c>
      <c r="B22" s="3" t="s">
        <v>9</v>
      </c>
      <c r="C22" s="3" t="s">
        <v>56</v>
      </c>
      <c r="D22" s="13" t="s">
        <v>2</v>
      </c>
      <c r="E22" s="4" t="s">
        <v>15</v>
      </c>
      <c r="F22" s="4" t="s">
        <v>57</v>
      </c>
      <c r="G22" s="13" t="s">
        <v>2</v>
      </c>
      <c r="H22" s="5" t="s">
        <v>10</v>
      </c>
      <c r="I22" s="6" t="s">
        <v>58</v>
      </c>
      <c r="J22" s="13" t="s">
        <v>2</v>
      </c>
      <c r="K22" s="7" t="s">
        <v>13</v>
      </c>
      <c r="L22" s="7" t="s">
        <v>59</v>
      </c>
    </row>
    <row r="23" spans="1:12" x14ac:dyDescent="0.25">
      <c r="A23" s="13" t="s">
        <v>5</v>
      </c>
      <c r="B23" s="3" t="s">
        <v>9</v>
      </c>
      <c r="C23" s="3" t="s">
        <v>60</v>
      </c>
      <c r="D23" s="13" t="s">
        <v>5</v>
      </c>
      <c r="E23" s="4" t="s">
        <v>15</v>
      </c>
      <c r="F23" s="4" t="s">
        <v>61</v>
      </c>
      <c r="G23" s="13" t="s">
        <v>5</v>
      </c>
      <c r="H23" s="5" t="s">
        <v>10</v>
      </c>
      <c r="I23" s="6" t="s">
        <v>62</v>
      </c>
      <c r="J23" s="13" t="s">
        <v>5</v>
      </c>
      <c r="K23" s="7" t="s">
        <v>13</v>
      </c>
      <c r="L23" s="7" t="s">
        <v>63</v>
      </c>
    </row>
    <row r="24" spans="1:12" x14ac:dyDescent="0.25">
      <c r="A24" s="13" t="s">
        <v>4</v>
      </c>
      <c r="B24" s="3" t="s">
        <v>9</v>
      </c>
      <c r="C24" s="3" t="s">
        <v>16</v>
      </c>
      <c r="D24" s="13" t="s">
        <v>4</v>
      </c>
      <c r="E24" s="4" t="s">
        <v>15</v>
      </c>
      <c r="F24" s="8" t="s">
        <v>24</v>
      </c>
      <c r="G24" s="13" t="s">
        <v>4</v>
      </c>
      <c r="H24" s="5" t="s">
        <v>10</v>
      </c>
      <c r="I24" s="6" t="s">
        <v>17</v>
      </c>
      <c r="J24" s="13" t="s">
        <v>4</v>
      </c>
      <c r="K24" s="7" t="s">
        <v>13</v>
      </c>
      <c r="L24" s="7" t="s">
        <v>18</v>
      </c>
    </row>
    <row r="26" spans="1:12" x14ac:dyDescent="0.25">
      <c r="B26" s="1" t="s">
        <v>39</v>
      </c>
    </row>
    <row r="27" spans="1:12" x14ac:dyDescent="0.25">
      <c r="B27" t="s">
        <v>36</v>
      </c>
      <c r="F27">
        <f>Q1</f>
        <v>12</v>
      </c>
    </row>
    <row r="28" spans="1:12" x14ac:dyDescent="0.25">
      <c r="B28" t="s">
        <v>37</v>
      </c>
      <c r="F28">
        <f>Q2</f>
        <v>12</v>
      </c>
    </row>
    <row r="29" spans="1:12" x14ac:dyDescent="0.25">
      <c r="B29" s="2" t="s">
        <v>38</v>
      </c>
      <c r="F29" s="11">
        <f ca="1">N3</f>
        <v>0.96928713893774798</v>
      </c>
    </row>
  </sheetData>
  <conditionalFormatting sqref="C17">
    <cfRule type="colorScale" priority="4">
      <colorScale>
        <cfvo type="num" val="1.8"/>
        <cfvo type="num" val="3.8"/>
        <cfvo type="num" val="11.4"/>
        <color rgb="FFFF0000"/>
        <color rgb="FFFFC000"/>
        <color rgb="FF00B050"/>
      </colorScale>
    </cfRule>
  </conditionalFormatting>
  <conditionalFormatting sqref="C19">
    <cfRule type="colorScale" priority="8">
      <colorScale>
        <cfvo type="num" val="2"/>
        <cfvo type="num" val="7"/>
        <cfvo type="num" val="15"/>
        <color rgb="FF00B050"/>
        <color rgb="FFFFC000"/>
        <color rgb="FFFF0000"/>
      </colorScale>
    </cfRule>
  </conditionalFormatting>
  <conditionalFormatting sqref="N3">
    <cfRule type="iconSet" priority="6">
      <iconSet>
        <cfvo type="percent" val="0"/>
        <cfvo type="num" val="0.95"/>
        <cfvo type="num" val="0.98"/>
      </iconSet>
    </cfRule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C18">
    <cfRule type="colorScale" priority="1">
      <colorScale>
        <cfvo type="num" val="88"/>
        <cfvo type="num" val="263"/>
        <cfvo type="num" val="555"/>
        <color rgb="FF00B050"/>
        <color rgb="FFFFC000"/>
        <color rgb="FFFF0000"/>
      </colorScale>
    </cfRule>
  </conditionalFormatting>
  <dataValidations count="1">
    <dataValidation type="whole" operator="greaterThan" allowBlank="1" showInputMessage="1" showErrorMessage="1" errorTitle="Error" error="Not a valid entry" promptTitle="Please note" prompt="You should include at least 2 and no more than the number of data sets listed in cell above" sqref="Q2">
      <formula1>1</formula1>
    </dataValidation>
  </dataValidations>
  <pageMargins left="0.51181102362204722" right="0.51181102362204722" top="0.78740157480314965" bottom="0.78740157480314965" header="0.31496062992125984" footer="0.31496062992125984"/>
  <pageSetup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13" sqref="C13"/>
    </sheetView>
  </sheetViews>
  <sheetFormatPr defaultRowHeight="15" x14ac:dyDescent="0.25"/>
  <sheetData>
    <row r="1" spans="1:10" x14ac:dyDescent="0.25">
      <c r="B1" t="s">
        <v>28</v>
      </c>
      <c r="C1">
        <v>7</v>
      </c>
      <c r="G1" t="s">
        <v>29</v>
      </c>
      <c r="H1">
        <f>Liver!Q2</f>
        <v>12</v>
      </c>
    </row>
    <row r="2" spans="1:10" x14ac:dyDescent="0.25">
      <c r="A2" t="s">
        <v>34</v>
      </c>
      <c r="B2" t="s">
        <v>0</v>
      </c>
      <c r="C2" t="s">
        <v>1</v>
      </c>
      <c r="G2" t="s">
        <v>0</v>
      </c>
      <c r="H2" t="s">
        <v>1</v>
      </c>
    </row>
    <row r="3" spans="1:10" x14ac:dyDescent="0.25">
      <c r="A3">
        <f>Heart!A4</f>
        <v>1</v>
      </c>
      <c r="B3">
        <f>IF(Heart!B4&lt;&gt;"",Heart!B4,"")</f>
        <v>1.18</v>
      </c>
      <c r="C3">
        <f>IF(Heart!C4&lt;&gt;"",LN(Heart!C4),"")</f>
        <v>5.1059454739005803</v>
      </c>
      <c r="G3">
        <f>IF(Liver!B4&lt;&gt;"",Liver!B4,"")</f>
        <v>1</v>
      </c>
      <c r="H3">
        <f>IF(Liver!C4&lt;&gt;"",LN(Liver!C4),"")</f>
        <v>4.8978397999509111</v>
      </c>
    </row>
    <row r="4" spans="1:10" x14ac:dyDescent="0.25">
      <c r="A4">
        <f>Heart!A5</f>
        <v>2</v>
      </c>
      <c r="B4">
        <f>IF(Heart!B5&lt;&gt;"",Heart!B5,"")</f>
        <v>2.15</v>
      </c>
      <c r="C4">
        <f>IF(Heart!C5&lt;&gt;"",LN(Heart!C5),"")</f>
        <v>5.0498560072495371</v>
      </c>
      <c r="D4" t="s">
        <v>25</v>
      </c>
      <c r="E4">
        <f ca="1">SLOPE(INDIRECT(E7),INDIRECT(E6))</f>
        <v>-0.10021313528539427</v>
      </c>
      <c r="G4">
        <f>IF(Liver!B5&lt;&gt;"",Liver!B5,"")</f>
        <v>3</v>
      </c>
      <c r="H4">
        <f>IF(Liver!C5&lt;&gt;"",LN(Liver!C5),"")</f>
        <v>4.7361984483944957</v>
      </c>
      <c r="I4" t="s">
        <v>25</v>
      </c>
      <c r="J4">
        <f ca="1">SLOPE(INDIRECT(J7),INDIRECT(J6))</f>
        <v>-0.16528635182874887</v>
      </c>
    </row>
    <row r="5" spans="1:10" x14ac:dyDescent="0.25">
      <c r="A5">
        <f>Heart!A6</f>
        <v>3</v>
      </c>
      <c r="B5">
        <f>IF(Heart!B6&lt;&gt;"",Heart!B6,"")</f>
        <v>3.3</v>
      </c>
      <c r="C5">
        <f>IF(Heart!C6&lt;&gt;"",LN(Heart!C6),"")</f>
        <v>4.9972122737641147</v>
      </c>
      <c r="G5">
        <f>IF(Liver!B6&lt;&gt;"",Liver!B6,"")</f>
        <v>3.5</v>
      </c>
      <c r="H5">
        <f>IF(Liver!C6&lt;&gt;"",LN(Liver!C6),"")</f>
        <v>4.5951198501345898</v>
      </c>
    </row>
    <row r="6" spans="1:10" x14ac:dyDescent="0.25">
      <c r="A6">
        <f>Heart!A7</f>
        <v>4</v>
      </c>
      <c r="B6">
        <f>IF(Heart!B7&lt;&gt;"",Heart!B7,"")</f>
        <v>4.0999999999999996</v>
      </c>
      <c r="C6">
        <f>IF(Heart!C7&lt;&gt;"",LN(Heart!C7),"")</f>
        <v>4.9416424226093039</v>
      </c>
      <c r="D6" t="s">
        <v>26</v>
      </c>
      <c r="E6" t="str">
        <f>CONCATENATE("B3:B",Heart!Q2+2)</f>
        <v>B3:B14</v>
      </c>
      <c r="G6">
        <f>IF(Liver!B7&lt;&gt;"",Liver!B7,"")</f>
        <v>4</v>
      </c>
      <c r="H6">
        <f>IF(Liver!C7&lt;&gt;"",LN(Liver!C7),"")</f>
        <v>4.3944491546724391</v>
      </c>
      <c r="I6" t="s">
        <v>26</v>
      </c>
      <c r="J6" t="str">
        <f>CONCATENATE("G3:G",Liver!Q2+2)</f>
        <v>G3:G14</v>
      </c>
    </row>
    <row r="7" spans="1:10" x14ac:dyDescent="0.25">
      <c r="A7">
        <f>Heart!A8</f>
        <v>5</v>
      </c>
      <c r="B7">
        <f>IF(Heart!B8&lt;&gt;"",Heart!B8,"")</f>
        <v>5.5</v>
      </c>
      <c r="C7">
        <f>IF(Heart!C8&lt;&gt;"",LN(Heart!C8),"")</f>
        <v>4.8598124043616719</v>
      </c>
      <c r="D7" t="s">
        <v>27</v>
      </c>
      <c r="E7" t="str">
        <f>CONCATENATE("C3:C",Heart!Q2+2)</f>
        <v>C3:C14</v>
      </c>
      <c r="G7">
        <f>IF(Liver!B8&lt;&gt;"",Liver!B8,"")</f>
        <v>4.5</v>
      </c>
      <c r="H7">
        <f>IF(Liver!C8&lt;&gt;"",LN(Liver!C8),"")</f>
        <v>4.2484952420493594</v>
      </c>
      <c r="I7" t="s">
        <v>27</v>
      </c>
      <c r="J7" t="str">
        <f>CONCATENATE("H3:H",Liver!Q2+2)</f>
        <v>H3:H14</v>
      </c>
    </row>
    <row r="8" spans="1:10" x14ac:dyDescent="0.25">
      <c r="A8">
        <f>Heart!A9</f>
        <v>6</v>
      </c>
      <c r="B8">
        <f>IF(Heart!B9&lt;&gt;"",Heart!B9,"")</f>
        <v>6.2</v>
      </c>
      <c r="C8">
        <f>IF(Heart!C9&lt;&gt;"",LN(Heart!C9),"")</f>
        <v>4.7874917427820458</v>
      </c>
      <c r="D8" t="s">
        <v>31</v>
      </c>
      <c r="E8">
        <f ca="1">RSQ(INDIRECT(E7),INDIRECT(E6))</f>
        <v>0.88240098641846487</v>
      </c>
      <c r="G8">
        <f>IF(Liver!B9&lt;&gt;"",Liver!B9,"")</f>
        <v>5</v>
      </c>
      <c r="H8">
        <f>IF(Liver!C9&lt;&gt;"",LN(Liver!C9),"")</f>
        <v>4.0775374439057197</v>
      </c>
      <c r="I8" t="s">
        <v>31</v>
      </c>
      <c r="J8">
        <f ca="1">RSQ(INDIRECT(J7),INDIRECT(J6))</f>
        <v>0.96928713893774798</v>
      </c>
    </row>
    <row r="9" spans="1:10" x14ac:dyDescent="0.25">
      <c r="A9">
        <f>Heart!A10</f>
        <v>7</v>
      </c>
      <c r="B9">
        <f>IF(Heart!B10&lt;&gt;"",Heart!B10,"")</f>
        <v>7.8</v>
      </c>
      <c r="C9">
        <f>IF(Heart!C10&lt;&gt;"",LN(Heart!C10),"")</f>
        <v>4.7184988712950942</v>
      </c>
      <c r="G9">
        <f>IF(Liver!B10&lt;&gt;"",Liver!B10,"")</f>
        <v>5.5</v>
      </c>
      <c r="H9">
        <f>IF(Liver!C10&lt;&gt;"",LN(Liver!C10),"")</f>
        <v>3.8918202981106265</v>
      </c>
    </row>
    <row r="10" spans="1:10" x14ac:dyDescent="0.25">
      <c r="A10">
        <f>Heart!A11</f>
        <v>8</v>
      </c>
      <c r="B10">
        <f>IF(Heart!B11&lt;&gt;"",Heart!B11,"")</f>
        <v>9</v>
      </c>
      <c r="C10">
        <f>IF(Heart!C11&lt;&gt;"",LN(Heart!C11),"")</f>
        <v>4.6634390941120669</v>
      </c>
      <c r="G10">
        <f>IF(Liver!B11&lt;&gt;"",Liver!B11,"")</f>
        <v>8</v>
      </c>
      <c r="H10">
        <f>IF(Liver!C11&lt;&gt;"",LN(Liver!C11),"")</f>
        <v>3.6888794541139363</v>
      </c>
    </row>
    <row r="11" spans="1:10" x14ac:dyDescent="0.25">
      <c r="A11">
        <f>Heart!A12</f>
        <v>9</v>
      </c>
      <c r="B11">
        <f>IF(Heart!B12&lt;&gt;"",Heart!B12,"")</f>
        <v>10</v>
      </c>
      <c r="C11">
        <f>IF(Heart!C12&lt;&gt;"",LN(Heart!C12),"")</f>
        <v>4.6051701859880918</v>
      </c>
      <c r="G11">
        <f>IF(Liver!B12&lt;&gt;"",Liver!B12,"")</f>
        <v>9</v>
      </c>
      <c r="H11">
        <f>IF(Liver!C12&lt;&gt;"",LN(Liver!C12),"")</f>
        <v>3.5553480614894135</v>
      </c>
    </row>
    <row r="12" spans="1:10" x14ac:dyDescent="0.25">
      <c r="A12">
        <f>Heart!A13</f>
        <v>10</v>
      </c>
      <c r="B12">
        <f>IF(Heart!B13&lt;&gt;"",Heart!B13,"")</f>
        <v>12</v>
      </c>
      <c r="C12">
        <f>IF(Heart!C13&lt;&gt;"",LN(Heart!C13),"")</f>
        <v>4.3820266346738812</v>
      </c>
      <c r="G12">
        <f>IF(Liver!B13&lt;&gt;"",Liver!B13,"")</f>
        <v>10</v>
      </c>
      <c r="H12">
        <f>IF(Liver!C13&lt;&gt;"",LN(Liver!C13),"")</f>
        <v>3.3322045101752038</v>
      </c>
    </row>
    <row r="13" spans="1:10" x14ac:dyDescent="0.25">
      <c r="A13">
        <f>Heart!A14</f>
        <v>11</v>
      </c>
      <c r="B13">
        <f>IF(Heart!B14&lt;&gt;"",Heart!B14,"")</f>
        <v>14</v>
      </c>
      <c r="C13">
        <f>IF(Heart!C14&lt;&gt;"",LN(Heart!C14),"")</f>
        <v>3.912023005428146</v>
      </c>
      <c r="G13">
        <f>IF(Liver!B14&lt;&gt;"",Liver!B14,"")</f>
        <v>12</v>
      </c>
      <c r="H13">
        <f>IF(Liver!C14&lt;&gt;"",LN(Liver!C14),"")</f>
        <v>2.9957322735539909</v>
      </c>
    </row>
    <row r="14" spans="1:10" x14ac:dyDescent="0.25">
      <c r="A14">
        <f>Heart!A15</f>
        <v>12</v>
      </c>
      <c r="B14">
        <f>IF(Heart!B15&lt;&gt;"",Heart!B15,"")</f>
        <v>16</v>
      </c>
      <c r="C14">
        <f>IF(Heart!C15&lt;&gt;"",LN(Heart!C15),"")</f>
        <v>3.4011973816621555</v>
      </c>
      <c r="G14">
        <f>IF(Liver!B15&lt;&gt;"",Liver!B15,"")</f>
        <v>15</v>
      </c>
      <c r="H14">
        <f>IF(Liver!C15&lt;&gt;"",LN(Liver!C15),"")</f>
        <v>2.7080502011022101</v>
      </c>
    </row>
    <row r="24" spans="4:4" x14ac:dyDescent="0.25">
      <c r="D24" t="str">
        <f>IF(Heart!O18&lt;&gt;"",Heart!O18,"")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4</vt:i4>
      </vt:variant>
      <vt:variant>
        <vt:lpstr>Gráficos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Instructions</vt:lpstr>
      <vt:lpstr>Heart</vt:lpstr>
      <vt:lpstr>Liver</vt:lpstr>
      <vt:lpstr>Calculations</vt:lpstr>
      <vt:lpstr>Heart plot chart</vt:lpstr>
      <vt:lpstr>Liver plot chart</vt:lpstr>
      <vt:lpstr>Heart!Area_de_impressao</vt:lpstr>
      <vt:lpstr>Instructions!Area_de_impressao</vt:lpstr>
      <vt:lpstr>Liver!Area_de_impressao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2022-03-03T19:59:58Z</dcterms:modified>
</cp:coreProperties>
</file>